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<sst xmlns="http://schemas.openxmlformats.org/spreadsheetml/2006/main" count="1868" uniqueCount="664">
  <si>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</si>
  <si>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</si>
  <si>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</si>
  <si>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</si>
  <si>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</si>
  <si>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</si>
  <si>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</si>
  <si>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</si>
  <si>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</si>
  <si>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</si>
  <si>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</si>
  <si>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</si>
  <si>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</si>
  <si>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</si>
  <si>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</si>
  <si>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</si>
  <si>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</si>
  <si>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</si>
  <si>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</si>
  <si>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</si>
  <si>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</si>
  <si>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</si>
  <si>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</si>
  <si>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</si>
  <si>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</si>
  <si>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</si>
  <si>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</si>
  <si>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</si>
  <si>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</si>
  <si>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</si>
  <si>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</si>
  <si>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</si>
  <si>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</si>
  <si>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</si>
  <si>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</si>
  <si>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</si>
  <si>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</si>
  <si>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</si>
  <si>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</si>
  <si>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</si>
  <si>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</si>
  <si>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</si>
  <si>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</si>
  <si>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</si>
  <si>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</si>
  <si>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</si>
  <si>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</si>
  <si>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</si>
  <si>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</si>
  <si>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</si>
  <si>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</si>
  <si>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</si>
  <si>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</si>
  <si>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</si>
  <si>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</si>
  <si>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</si>
  <si>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</si>
  <si>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</si>
  <si>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</si>
  <si>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</si>
  <si>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</si>
  <si>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</si>
  <si>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</si>
  <si>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</si>
  <si>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</si>
  <si>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</si>
  <si>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</si>
  <si>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</si>
  <si>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</si>
  <si>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</si>
  <si>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</si>
  <si>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</si>
  <si>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</si>
  <si>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</si>
  <si>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</si>
  <si>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</si>
  <si>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</si>
  <si>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</si>
  <si>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</si>
  <si>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</si>
  <si>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</si>
  <si>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</si>
  <si>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</si>
  <si>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</si>
  <si>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</si>
  <si>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</si>
  <si>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</si>
  <si>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</si>
  <si>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</si>
  <si>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</si>
  <si>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</si>
  <si>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</si>
  <si>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</si>
  <si>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</si>
  <si>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</si>
  <si>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</si>
  <si>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</si>
  <si>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</si>
  <si>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</si>
  <si>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</si>
  <si>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</si>
  <si>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</si>
  <si>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</si>
  <si>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</si>
  <si>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</si>
  <si>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</si>
  <si>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</si>
  <si>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</si>
  <si>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</si>
  <si>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</si>
  <si>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</si>
  <si>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</si>
  <si>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</si>
  <si>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</si>
  <si>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</si>
  <si>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</si>
  <si>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</si>
  <si>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</si>
  <si>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</si>
  <si>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</si>
  <si>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</si>
  <si>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</si>
  <si>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</si>
  <si>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</si>
  <si>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</si>
  <si>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</si>
  <si>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</si>
  <si>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</si>
  <si>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</si>
  <si>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</si>
  <si>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</si>
  <si>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</si>
  <si>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</si>
  <si>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</si>
  <si>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</si>
  <si>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</si>
  <si>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</si>
  <si>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</si>
  <si>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</si>
  <si>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</si>
  <si>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</si>
  <si>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</si>
  <si>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</si>
  <si>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</si>
  <si>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</si>
  <si>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</si>
  <si>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</si>
  <si>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</si>
  <si>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</si>
  <si>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</si>
  <si>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</si>
  <si>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</si>
  <si>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</si>
  <si>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</si>
  <si>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</si>
  <si>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</si>
  <si>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</si>
  <si>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</si>
  <si>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</si>
  <si>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</si>
  <si>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</si>
  <si>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</si>
  <si>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</si>
  <si>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</si>
  <si>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</si>
  <si>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</si>
  <si>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</si>
  <si>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</si>
  <si>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</si>
  <si>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</si>
  <si>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</si>
  <si>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</si>
  <si>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</si>
  <si>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</si>
  <si>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</si>
  <si>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</si>
  <si>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</si>
  <si>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</si>
  <si>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</si>
  <si>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</si>
  <si>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</si>
  <si>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</si>
  <si>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</si>
  <si>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</si>
  <si>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</si>
  <si>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</si>
  <si>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</si>
  <si>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</si>
  <si>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</si>
  <si>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</si>
  <si>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</si>
  <si>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</si>
  <si>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</si>
  <si>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</si>
  <si>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</si>
  <si>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</si>
  <si>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</si>
  <si>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</si>
  <si>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</si>
  <si>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</si>
  <si>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</si>
  <si>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</si>
  <si>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</si>
  <si>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</si>
  <si>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</si>
  <si>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</si>
  <si>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</si>
  <si>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</si>
  <si>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</si>
  <si>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</si>
  <si>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</si>
  <si>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</si>
  <si>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</si>
  <si>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</si>
  <si>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</si>
  <si>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</si>
  <si>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</si>
  <si>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</si>
  <si>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</si>
  <si>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</si>
  <si>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</si>
  <si>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</si>
  <si>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</si>
  <si>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</si>
  <si>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</si>
  <si>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</si>
  <si>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</si>
  <si>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</si>
  <si>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</si>
  <si>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</si>
  <si>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</si>
  <si>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</si>
  <si>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</si>
  <si>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</si>
  <si>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</si>
  <si>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</si>
  <si>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</si>
  <si>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</si>
  <si>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</si>
  <si>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</si>
  <si>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</si>
  <si>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</si>
  <si>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</si>
  <si>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</si>
  <si>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</si>
  <si>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</si>
  <si>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</si>
  <si>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</si>
  <si>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</si>
  <si>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</si>
  <si>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</si>
  <si>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</si>
  <si>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</si>
  <si>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</si>
  <si>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</si>
  <si>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</si>
  <si>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</si>
  <si>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</si>
  <si>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</si>
  <si>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</si>
  <si>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</si>
  <si>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</si>
  <si>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</si>
  <si>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</si>
  <si>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</si>
  <si>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</si>
  <si>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</si>
  <si>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</si>
  <si>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</si>
  <si>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</si>
  <si>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</si>
  <si>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</si>
  <si>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</si>
  <si>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</si>
  <si>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</si>
  <si>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</si>
  <si>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</si>
  <si>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</si>
  <si>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</si>
  <si>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</si>
  <si>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</si>
  <si>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</si>
  <si>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</si>
  <si>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</si>
  <si>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</si>
  <si>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</si>
  <si>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</si>
  <si>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</si>
  <si>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</si>
  <si>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</si>
  <si>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</si>
  <si>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</si>
  <si>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</si>
  <si>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</si>
  <si>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</si>
  <si>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</si>
  <si>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</si>
  <si>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</si>
  <si>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</si>
  <si>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</si>
  <si>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</si>
  <si>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</si>
  <si>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</si>
  <si>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</si>
  <si>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</si>
  <si>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</si>
  <si>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</si>
  <si>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</si>
  <si>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</si>
  <si>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</si>
  <si>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</si>
  <si>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</si>
  <si>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</si>
  <si>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</si>
  <si>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</si>
  <si>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</si>
  <si>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</si>
  <si>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</si>
  <si>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</si>
  <si>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</si>
  <si>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</si>
  <si>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</si>
  <si>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</si>
  <si>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</si>
  <si>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</si>
  <si>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</si>
  <si>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</si>
  <si>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</si>
  <si>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</si>
  <si>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</si>
  <si>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</si>
  <si>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</si>
  <si>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</si>
  <si>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</si>
  <si>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</si>
  <si>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</si>
  <si>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</si>
  <si>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</si>
  <si>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</si>
  <si>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</si>
  <si>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</si>
  <si>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</si>
  <si>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</si>
  <si>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</si>
  <si>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</si>
  <si>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</si>
  <si>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</si>
  <si>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</si>
  <si>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</si>
  <si>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</si>
  <si>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</si>
  <si>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</si>
  <si>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</si>
  <si>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</si>
  <si>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</si>
  <si>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</si>
  <si>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</si>
  <si>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</si>
  <si>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</si>
  <si>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</si>
  <si>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</si>
  <si>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</si>
  <si>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</si>
  <si>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</si>
  <si>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</si>
  <si>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</si>
  <si>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</si>
  <si>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</si>
  <si>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</si>
  <si>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</si>
  <si>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</si>
  <si>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</si>
  <si>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</si>
  <si>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</si>
  <si>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</si>
  <si>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</si>
  <si>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</si>
  <si>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</si>
  <si>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</si>
  <si>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</si>
  <si>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</si>
  <si>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</si>
  <si>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</si>
  <si>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</si>
  <si>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</si>
  <si>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</si>
  <si>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</si>
  <si>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</si>
  <si>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</si>
  <si>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</si>
  <si>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</si>
  <si>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</si>
  <si>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</si>
  <si>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</si>
  <si>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</si>
  <si>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</si>
  <si>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</si>
  <si>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</si>
  <si>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</si>
  <si>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</si>
  <si>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</si>
  <si>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</si>
  <si>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</si>
  <si>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</si>
  <si>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</si>
  <si>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</si>
  <si>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</si>
  <si>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</si>
  <si>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</si>
  <si>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</si>
  <si>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</si>
  <si>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</si>
  <si>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</si>
  <si>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</si>
  <si>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</si>
  <si>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</si>
  <si>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</si>
  <si>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</si>
  <si>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</si>
  <si>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</si>
  <si>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</si>
  <si>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</si>
  <si>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</si>
  <si>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</si>
  <si>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</si>
  <si>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</si>
  <si>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</si>
  <si>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</si>
  <si>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</si>
  <si>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</si>
  <si>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</si>
  <si>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</si>
  <si>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</si>
  <si>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</si>
  <si>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</si>
  <si>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</si>
  <si>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</si>
  <si>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</si>
  <si>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</si>
  <si>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</si>
  <si>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</si>
  <si>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</si>
  <si>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</si>
  <si>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</si>
  <si>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</si>
  <si>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</si>
  <si>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</si>
  <si>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</si>
  <si>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</si>
  <si>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</si>
  <si>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</si>
  <si>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</si>
  <si>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</si>
  <si>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</si>
  <si>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</si>
  <si>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</si>
  <si>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</si>
  <si>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</si>
  <si>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</si>
  <si>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</si>
  <si>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</si>
  <si>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</si>
  <si>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</si>
  <si>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</si>
  <si>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</si>
  <si>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</si>
  <si>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</si>
  <si>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</si>
  <si>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</si>
  <si>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</si>
  <si>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</si>
  <si>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</si>
  <si>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</si>
  <si>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</si>
  <si>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</si>
  <si>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</si>
  <si>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</si>
  <si>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</si>
  <si>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</si>
  <si>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</si>
  <si>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</si>
  <si>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</si>
  <si>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</si>
  <si>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</si>
  <si>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</si>
  <si>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</si>
  <si>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</si>
  <si>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</si>
  <si>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</si>
  <si>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</si>
  <si>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</si>
  <si>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</si>
  <si>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</si>
  <si>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</si>
  <si>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</si>
  <si>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</si>
  <si>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</si>
  <si>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</si>
  <si>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</si>
  <si>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</si>
  <si>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</si>
  <si>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</si>
  <si>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</si>
  <si>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</si>
  <si>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</si>
  <si>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</si>
  <si>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</si>
  <si>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</si>
  <si>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</si>
  <si>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</si>
  <si>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</si>
  <si>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</si>
  <si>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</si>
  <si>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</si>
  <si>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</si>
  <si>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</si>
  <si>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</si>
  <si>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</si>
  <si>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</si>
  <si>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</si>
  <si>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</si>
  <si>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</si>
  <si>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</si>
  <si>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</si>
  <si>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</si>
  <si>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</si>
  <si>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</si>
  <si>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</si>
  <si>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</si>
  <si>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</si>
  <si>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</si>
  <si>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</si>
  <si>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</si>
  <si>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</si>
  <si>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</si>
  <si>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</si>
  <si>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</si>
  <si>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</si>
  <si>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</si>
  <si>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</si>
  <si>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</si>
  <si>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</si>
  <si>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</si>
  <si>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</si>
  <si>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</si>
  <si>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</si>
  <si>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</si>
  <si>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</si>
  <si>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</si>
  <si>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</si>
  <si>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</si>
  <si>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</si>
  <si>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</si>
  <si>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</si>
  <si>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</si>
  <si>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</si>
  <si>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</si>
  <si>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</si>
  <si>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</si>
  <si>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</si>
  <si>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</si>
  <si>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</si>
  <si>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</si>
  <si>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</si>
  <si>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</si>
  <si>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</si>
  <si>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</si>
  <si>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</si>
  <si>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</si>
  <si>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</si>
  <si>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</si>
  <si>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</si>
  <si>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</si>
  <si>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</si>
  <si>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</si>
  <si>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</si>
  <si>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</si>
  <si>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</si>
  <si>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</si>
  <si>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</si>
  <si>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</si>
  <si>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</si>
  <si>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</si>
  <si>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</si>
  <si>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</si>
  <si>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</si>
  <si>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</si>
  <si>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</si>
  <si>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</si>
  <si>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</si>
  <si>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</si>
  <si>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</si>
  <si>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</si>
  <si>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</si>
  <si>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</si>
  <si>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</si>
  <si>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</si>
  <si>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</si>
  <si>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</si>
  <si>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</si>
  <si>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</si>
  <si>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</si>
  <si>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</si>
  <si>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</si>
  <si>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</si>
  <si>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</si>
  <si>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</si>
  <si>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</si>
  <si>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</si>
  <si>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</si>
  <si>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</si>
  <si>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</si>
  <si>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</si>
  <si>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</si>
  <si>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</si>
  <si>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</si>
  <si>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</si>
  <si>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</si>
  <si>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</si>
  <si>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</si>
  <si>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</si>
  <si>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</si>
  <si>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</si>
  <si>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</si>
  <si>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</si>
  <si>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</si>
  <si>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</si>
  <si>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</si>
  <si>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</si>
  <si>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</si>
  <si>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</si>
  <si>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</si>
  <si>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</si>
  <si>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</si>
  <si>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</si>
  <si>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</si>
  <si>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</si>
  <si>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</si>
  <si>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</si>
  <si>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</si>
  <si>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</si>
  <si>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</si>
  <si>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</si>
  <si>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</si>
  <si>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</si>
  <si>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</si>
  <si>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</si>
  <si>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</si>
  <si>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</si>
  <si>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</si>
  <si>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</si>
  <si>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</si>
  <si>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</si>
  <si>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</si>
  <si>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</si>
  <si>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</si>
  <si>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</si>
  <si>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</si>
  <si>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</si>
  <si>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</si>
  <si>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http://www.icpd.bg/</t>
  </si>
  <si>
    <t>http://www.x3news.com/</t>
  </si>
  <si>
    <t xml:space="preserve">ОПТИМА ОДИТ АД </t>
  </si>
  <si>
    <t>office@icpd.bg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</si>
</sst>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0">
      <selection activeCell="B24" sqref="B24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>
        <f>IF(ISBLANK(_endDate),"",_endDate)</f>
        <v>44196</v>
      </c>
    </row>
    <row r="2" spans="1:27" ht="15.75">
      <c r="A2" s="420" t="s">
        <v>652</v>
      </c>
      <c r="B2" s="415"/>
      <c r="Z2" s="432">
        <v>2</v>
      </c>
      <c r="AA2" s="433">
        <f>IF(ISBLANK(_pdeReportingDate),"",_pdeReportingDate)</f>
        <v>44250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ОПТИМА ОДИТ АД </v>
      </c>
    </row>
    <row r="4" spans="1:2" ht="15.75">
      <c r="A4" s="414" t="s">
        <v>653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>
        <v>43831</v>
      </c>
    </row>
    <row r="10" spans="1:2" ht="15.75">
      <c r="A10" s="7" t="s">
        <v>2</v>
      </c>
      <c r="B10" s="313">
        <v>44196</v>
      </c>
    </row>
    <row r="11" spans="1:2" ht="15.75">
      <c r="A11" s="7" t="s">
        <v>640</v>
      </c>
      <c r="B11" s="313">
        <v>44250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595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 t="s">
        <v>659</v>
      </c>
    </row>
    <row r="22" spans="1:2" ht="15.75">
      <c r="A22" s="10" t="s">
        <v>583</v>
      </c>
      <c r="B22" s="314"/>
    </row>
    <row r="23" spans="1:2" ht="15.75">
      <c r="A23" s="10" t="s">
        <v>7</v>
      </c>
      <c r="B23" s="422" t="s">
        <v>663</v>
      </c>
    </row>
    <row r="24" spans="1:2" ht="15.75">
      <c r="A24" s="10" t="s">
        <v>584</v>
      </c>
      <c r="B24" s="423" t="s">
        <v>660</v>
      </c>
    </row>
    <row r="25" spans="1:2" ht="15.75">
      <c r="A25" s="7" t="s">
        <v>587</v>
      </c>
      <c r="B25" s="424" t="s">
        <v>661</v>
      </c>
    </row>
    <row r="26" spans="1:2" ht="15.75">
      <c r="A26" s="10" t="s">
        <v>633</v>
      </c>
      <c r="B26" s="314" t="s">
        <v>662</v>
      </c>
    </row>
    <row r="27" spans="1:2" ht="15.75">
      <c r="A27" s="10" t="s">
        <v>634</v>
      </c>
      <c r="B27" s="314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5">
      <selection activeCell="E40" sqref="E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31.12.2020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>
        <v>7422</v>
      </c>
      <c r="D12" s="119">
        <v>7422</v>
      </c>
      <c r="E12" s="66" t="s">
        <v>25</v>
      </c>
      <c r="F12" s="69" t="s">
        <v>26</v>
      </c>
      <c r="G12" s="119">
        <f>5+27766+10-10-5</f>
        <v>27766</v>
      </c>
      <c r="H12" s="119">
        <f>6011+5+10-5-10</f>
        <v>6011</v>
      </c>
    </row>
    <row r="13" spans="1:8" ht="15.75">
      <c r="A13" s="66" t="s">
        <v>27</v>
      </c>
      <c r="B13" s="68" t="s">
        <v>28</v>
      </c>
      <c r="C13" s="119">
        <f>312-15</f>
        <v>297</v>
      </c>
      <c r="D13" s="119">
        <v>304</v>
      </c>
      <c r="E13" s="66" t="s">
        <v>525</v>
      </c>
      <c r="F13" s="69" t="s">
        <v>29</v>
      </c>
      <c r="G13" s="119">
        <f>5+27766+10-10-5</f>
        <v>27766</v>
      </c>
      <c r="H13" s="119">
        <f>6011+5+10-5-10</f>
        <v>6011</v>
      </c>
    </row>
    <row r="14" spans="1:8" ht="15.75">
      <c r="A14" s="66" t="s">
        <v>30</v>
      </c>
      <c r="B14" s="68" t="s">
        <v>31</v>
      </c>
      <c r="C14" s="119">
        <v>2</v>
      </c>
      <c r="D14" s="119">
        <v>16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62</v>
      </c>
      <c r="D16" s="119">
        <v>85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4</v>
      </c>
      <c r="D17" s="119">
        <v>3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7273</v>
      </c>
      <c r="D18" s="119">
        <v>7273</v>
      </c>
      <c r="E18" s="246" t="s">
        <v>47</v>
      </c>
      <c r="F18" s="245" t="s">
        <v>48</v>
      </c>
      <c r="G18" s="344">
        <f>G12+G15+G16+G17</f>
        <v>27766</v>
      </c>
      <c r="H18" s="345">
        <f>H12+H15+H16+H17</f>
        <v>6011</v>
      </c>
    </row>
    <row r="19" spans="1:8" ht="15.75">
      <c r="A19" s="66" t="s">
        <v>49</v>
      </c>
      <c r="B19" s="68" t="s">
        <v>50</v>
      </c>
      <c r="C19" s="119">
        <v>4</v>
      </c>
      <c r="D19" s="119">
        <v>45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15064</v>
      </c>
      <c r="D20" s="333">
        <f>SUM(D12:D19)</f>
        <v>15148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1">
        <v>23325</v>
      </c>
      <c r="D21" s="241">
        <v>23695</v>
      </c>
      <c r="E21" s="66" t="s">
        <v>58</v>
      </c>
      <c r="F21" s="69" t="s">
        <v>59</v>
      </c>
      <c r="G21" s="119">
        <v>7381</v>
      </c>
      <c r="H21" s="119">
        <v>7381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1</v>
      </c>
      <c r="H22" s="349">
        <f>SUM(H23:H25)</f>
        <v>1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49" t="s">
        <v>77</v>
      </c>
      <c r="F26" s="71" t="s">
        <v>78</v>
      </c>
      <c r="G26" s="332">
        <f>G20+G21+G22</f>
        <v>15033</v>
      </c>
      <c r="H26" s="333">
        <f>H20+H21+H22</f>
        <v>15033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0</v>
      </c>
      <c r="D28" s="333">
        <f>SUM(D24:D27)</f>
        <v>0</v>
      </c>
      <c r="E28" s="124" t="s">
        <v>84</v>
      </c>
      <c r="F28" s="69" t="s">
        <v>85</v>
      </c>
      <c r="G28" s="330">
        <f>SUM(G29:G31)</f>
        <v>-21747</v>
      </c>
      <c r="H28" s="331">
        <f>SUM(H29:H31)</f>
        <v>-19761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v>9768</v>
      </c>
      <c r="H29" s="119">
        <v>9768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>
        <f>-29529-1986</f>
        <v>-31515</v>
      </c>
      <c r="H30" s="119">
        <v>-29529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7" t="s">
        <v>99</v>
      </c>
      <c r="B33" s="73" t="s">
        <v>100</v>
      </c>
      <c r="C33" s="332">
        <f>C31+C32</f>
        <v>0</v>
      </c>
      <c r="D33" s="333">
        <f>D31+D32</f>
        <v>0</v>
      </c>
      <c r="E33" s="122" t="s">
        <v>101</v>
      </c>
      <c r="F33" s="69" t="s">
        <v>102</v>
      </c>
      <c r="G33" s="119">
        <f>-572-769-15+4</f>
        <v>-1352</v>
      </c>
      <c r="H33" s="119">
        <v>-1986</v>
      </c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-23099</v>
      </c>
      <c r="H34" s="333">
        <f>H28+H32+H33</f>
        <v>-21747</v>
      </c>
    </row>
    <row r="35" spans="1:8" ht="15.7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>
        <f>10+5-10-5</f>
        <v>0</v>
      </c>
      <c r="D36" s="118"/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19700</v>
      </c>
      <c r="H37" s="335">
        <f>H26+H18+H34</f>
        <v>-703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/>
      <c r="H40" s="318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f>62+11735</f>
        <v>11797</v>
      </c>
      <c r="H45" s="119">
        <v>11735</v>
      </c>
    </row>
    <row r="46" spans="1:13" ht="15.75">
      <c r="A46" s="238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2607+1311</f>
        <v>3918</v>
      </c>
      <c r="H49" s="119">
        <v>3712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15715</v>
      </c>
      <c r="H50" s="331">
        <f>SUM(H44:H49)</f>
        <v>15447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3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21</v>
      </c>
      <c r="D55" s="243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0" t="s">
        <v>170</v>
      </c>
      <c r="B56" s="130" t="s">
        <v>171</v>
      </c>
      <c r="C56" s="336">
        <f>C20+C21+C22+C28+C33+C46+C52+C54+C55</f>
        <v>38410</v>
      </c>
      <c r="D56" s="337">
        <f>D20+D21+D22+D28+D33+D46+D52+D54+D55</f>
        <v>38864</v>
      </c>
      <c r="E56" s="76" t="s">
        <v>529</v>
      </c>
      <c r="F56" s="75" t="s">
        <v>172</v>
      </c>
      <c r="G56" s="334">
        <f>G50+G52+G53+G54+G55</f>
        <v>15715</v>
      </c>
      <c r="H56" s="335">
        <f>H50+H52+H53+H54+H55</f>
        <v>15447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594</v>
      </c>
      <c r="D59" s="119">
        <v>594</v>
      </c>
      <c r="E59" s="123" t="s">
        <v>180</v>
      </c>
      <c r="F59" s="251" t="s">
        <v>181</v>
      </c>
      <c r="G59" s="119"/>
      <c r="H59" s="119"/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352</v>
      </c>
      <c r="D61" s="119">
        <v>352</v>
      </c>
      <c r="E61" s="122" t="s">
        <v>188</v>
      </c>
      <c r="F61" s="69" t="s">
        <v>189</v>
      </c>
      <c r="G61" s="330">
        <f>SUM(G62:G68)</f>
        <v>3525</v>
      </c>
      <c r="H61" s="331">
        <f>SUM(H62:H68)</f>
        <v>3138</v>
      </c>
    </row>
    <row r="62" spans="1:13" ht="15.75">
      <c r="A62" s="66" t="s">
        <v>186</v>
      </c>
      <c r="B62" s="70" t="s">
        <v>187</v>
      </c>
      <c r="C62" s="119">
        <v>293</v>
      </c>
      <c r="D62" s="119">
        <v>293</v>
      </c>
      <c r="E62" s="122" t="s">
        <v>192</v>
      </c>
      <c r="F62" s="69" t="s">
        <v>193</v>
      </c>
      <c r="G62" s="119">
        <f>1639+13-13-1639</f>
        <v>0</v>
      </c>
      <c r="H62" s="119">
        <v>0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214+252+75</f>
        <v>541</v>
      </c>
      <c r="H64" s="119">
        <v>760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1239</v>
      </c>
      <c r="D65" s="333">
        <f>SUM(D59:D64)</f>
        <v>1239</v>
      </c>
      <c r="E65" s="66" t="s">
        <v>201</v>
      </c>
      <c r="F65" s="69" t="s">
        <v>202</v>
      </c>
      <c r="G65" s="119">
        <f>1059+1651</f>
        <v>2710</v>
      </c>
      <c r="H65" s="119">
        <v>2006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f>20+183+12</f>
        <v>215</v>
      </c>
      <c r="H66" s="119">
        <v>180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f>7+4+30</f>
        <v>41</v>
      </c>
      <c r="H67" s="119">
        <v>100</v>
      </c>
    </row>
    <row r="68" spans="1:8" ht="15.75">
      <c r="A68" s="66" t="s">
        <v>206</v>
      </c>
      <c r="B68" s="68" t="s">
        <v>207</v>
      </c>
      <c r="C68" s="119">
        <f>13+1675-13-1639</f>
        <v>36</v>
      </c>
      <c r="D68" s="119">
        <v>35</v>
      </c>
      <c r="E68" s="66" t="s">
        <v>212</v>
      </c>
      <c r="F68" s="69" t="s">
        <v>213</v>
      </c>
      <c r="G68" s="119">
        <f>1+9+8</f>
        <v>18</v>
      </c>
      <c r="H68" s="119">
        <v>92</v>
      </c>
    </row>
    <row r="69" spans="1:8" ht="15.75">
      <c r="A69" s="66" t="s">
        <v>210</v>
      </c>
      <c r="B69" s="68" t="s">
        <v>211</v>
      </c>
      <c r="C69" s="119">
        <f>342+3086+2</f>
        <v>3430</v>
      </c>
      <c r="D69" s="119">
        <v>3337</v>
      </c>
      <c r="E69" s="123" t="s">
        <v>79</v>
      </c>
      <c r="F69" s="69" t="s">
        <v>216</v>
      </c>
      <c r="G69" s="119">
        <f>2+7046+31</f>
        <v>7079</v>
      </c>
      <c r="H69" s="119">
        <v>27485</v>
      </c>
    </row>
    <row r="70" spans="1:8" ht="15.75">
      <c r="A70" s="66" t="s">
        <v>214</v>
      </c>
      <c r="B70" s="68" t="s">
        <v>215</v>
      </c>
      <c r="C70" s="119">
        <f>3+1038</f>
        <v>1041</v>
      </c>
      <c r="D70" s="119">
        <v>41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2">
        <f>G59+G60+G61+G69+G70</f>
        <v>10604</v>
      </c>
      <c r="H71" s="333">
        <f>H59+H60+H61+H69+H70</f>
        <v>30623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>
        <v>10</v>
      </c>
      <c r="D73" s="119">
        <v>10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f>1514+118</f>
        <v>1632</v>
      </c>
      <c r="D75" s="119">
        <v>1622</v>
      </c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2">
        <f>SUM(C68:C75)</f>
        <v>6149</v>
      </c>
      <c r="D76" s="333">
        <f>SUM(D68:D75)</f>
        <v>5045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10604</v>
      </c>
      <c r="H79" s="335">
        <f>H71+H73+H75+H77</f>
        <v>30623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f>1+100</f>
        <v>101</v>
      </c>
      <c r="D88" s="119">
        <v>88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f>25+2</f>
        <v>27</v>
      </c>
      <c r="D89" s="119">
        <v>25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/>
      <c r="D90" s="119">
        <v>13</v>
      </c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128</v>
      </c>
      <c r="D92" s="333">
        <f>SUM(D88:D91)</f>
        <v>126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>
        <f>5+88</f>
        <v>93</v>
      </c>
      <c r="D93" s="243">
        <v>93</v>
      </c>
      <c r="E93" s="126"/>
      <c r="F93" s="79"/>
      <c r="G93" s="357"/>
      <c r="H93" s="358"/>
    </row>
    <row r="94" spans="1:13" ht="16.5" thickBot="1">
      <c r="A94" s="255" t="s">
        <v>263</v>
      </c>
      <c r="B94" s="147" t="s">
        <v>264</v>
      </c>
      <c r="C94" s="336">
        <f>C65+C76+C85+C92+C93</f>
        <v>7609</v>
      </c>
      <c r="D94" s="337">
        <f>D65+D76+D85+D92+D93</f>
        <v>6503</v>
      </c>
      <c r="E94" s="148"/>
      <c r="F94" s="149"/>
      <c r="G94" s="359"/>
      <c r="H94" s="360"/>
      <c r="M94" s="74"/>
    </row>
    <row r="95" spans="1:8" ht="32.25" thickBot="1">
      <c r="A95" s="252" t="s">
        <v>265</v>
      </c>
      <c r="B95" s="253" t="s">
        <v>266</v>
      </c>
      <c r="C95" s="338">
        <f>C94+C56</f>
        <v>46019</v>
      </c>
      <c r="D95" s="339">
        <f>D94+D56</f>
        <v>45367</v>
      </c>
      <c r="E95" s="150" t="s">
        <v>607</v>
      </c>
      <c r="F95" s="254" t="s">
        <v>268</v>
      </c>
      <c r="G95" s="338">
        <f>G37+G40+G56+G79</f>
        <v>46019</v>
      </c>
      <c r="H95" s="339">
        <f>H37+H40+H56+H79</f>
        <v>45367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7" t="s">
        <v>640</v>
      </c>
      <c r="B98" s="435">
        <f>pdeReportingDate</f>
        <v>44250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ОПТИМА ОДИТ АД 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6">
      <selection activeCell="C15" sqref="C15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31.12.2020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f>206+1</f>
        <v>207</v>
      </c>
      <c r="D12" s="234">
        <v>431</v>
      </c>
      <c r="E12" s="116" t="s">
        <v>277</v>
      </c>
      <c r="F12" s="161" t="s">
        <v>278</v>
      </c>
      <c r="G12" s="234">
        <v>313</v>
      </c>
      <c r="H12" s="234">
        <v>244</v>
      </c>
    </row>
    <row r="13" spans="1:8" ht="15.75">
      <c r="A13" s="116" t="s">
        <v>279</v>
      </c>
      <c r="B13" s="112" t="s">
        <v>280</v>
      </c>
      <c r="C13" s="234">
        <f>1036+156+1-812</f>
        <v>381</v>
      </c>
      <c r="D13" s="234">
        <v>713</v>
      </c>
      <c r="E13" s="116" t="s">
        <v>281</v>
      </c>
      <c r="F13" s="161" t="s">
        <v>282</v>
      </c>
      <c r="G13" s="234">
        <f>1+295</f>
        <v>296</v>
      </c>
      <c r="H13" s="234">
        <v>207</v>
      </c>
    </row>
    <row r="14" spans="1:8" ht="15.75">
      <c r="A14" s="116" t="s">
        <v>283</v>
      </c>
      <c r="B14" s="112" t="s">
        <v>284</v>
      </c>
      <c r="C14" s="234">
        <f>48+41-4</f>
        <v>85</v>
      </c>
      <c r="D14" s="234">
        <v>85</v>
      </c>
      <c r="E14" s="166" t="s">
        <v>285</v>
      </c>
      <c r="F14" s="161" t="s">
        <v>286</v>
      </c>
      <c r="G14" s="234">
        <f>798+821-812</f>
        <v>807</v>
      </c>
      <c r="H14" s="234">
        <v>1361</v>
      </c>
    </row>
    <row r="15" spans="1:8" ht="15.75">
      <c r="A15" s="116" t="s">
        <v>287</v>
      </c>
      <c r="B15" s="112" t="s">
        <v>288</v>
      </c>
      <c r="C15" s="234">
        <f>12+457+40</f>
        <v>509</v>
      </c>
      <c r="D15" s="234">
        <v>524</v>
      </c>
      <c r="E15" s="166" t="s">
        <v>79</v>
      </c>
      <c r="F15" s="161" t="s">
        <v>289</v>
      </c>
      <c r="G15" s="234">
        <f>1+99</f>
        <v>100</v>
      </c>
      <c r="H15" s="234">
        <v>3699</v>
      </c>
    </row>
    <row r="16" spans="1:8" ht="15.75">
      <c r="A16" s="116" t="s">
        <v>290</v>
      </c>
      <c r="B16" s="112" t="s">
        <v>291</v>
      </c>
      <c r="C16" s="234">
        <f>79+7+2</f>
        <v>88</v>
      </c>
      <c r="D16" s="234">
        <v>89</v>
      </c>
      <c r="E16" s="157" t="s">
        <v>52</v>
      </c>
      <c r="F16" s="185" t="s">
        <v>292</v>
      </c>
      <c r="G16" s="363">
        <f>SUM(G12:G15)</f>
        <v>1516</v>
      </c>
      <c r="H16" s="364">
        <f>SUM(H12:H15)</f>
        <v>5511</v>
      </c>
    </row>
    <row r="17" spans="1:8" ht="31.5">
      <c r="A17" s="116" t="s">
        <v>293</v>
      </c>
      <c r="B17" s="112" t="s">
        <v>294</v>
      </c>
      <c r="C17" s="234">
        <v>370</v>
      </c>
      <c r="D17" s="234">
        <v>157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/>
      <c r="D18" s="234"/>
      <c r="E18" s="155" t="s">
        <v>297</v>
      </c>
      <c r="F18" s="159" t="s">
        <v>298</v>
      </c>
      <c r="G18" s="374">
        <v>148</v>
      </c>
      <c r="H18" s="375"/>
    </row>
    <row r="19" spans="1:8" ht="15.75">
      <c r="A19" s="116" t="s">
        <v>299</v>
      </c>
      <c r="B19" s="112" t="s">
        <v>300</v>
      </c>
      <c r="C19" s="234">
        <f>126+129</f>
        <v>255</v>
      </c>
      <c r="D19" s="234">
        <v>3169</v>
      </c>
      <c r="E19" s="116" t="s">
        <v>301</v>
      </c>
      <c r="F19" s="158" t="s">
        <v>302</v>
      </c>
      <c r="G19" s="234">
        <v>148</v>
      </c>
      <c r="H19" s="235"/>
    </row>
    <row r="20" spans="1:8" ht="15.75">
      <c r="A20" s="156" t="s">
        <v>303</v>
      </c>
      <c r="B20" s="112" t="s">
        <v>304</v>
      </c>
      <c r="C20" s="234"/>
      <c r="D20" s="234">
        <v>2187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1895</v>
      </c>
      <c r="D22" s="364">
        <f>SUM(D12:D18)+D19</f>
        <v>5168</v>
      </c>
      <c r="E22" s="116" t="s">
        <v>309</v>
      </c>
      <c r="F22" s="158" t="s">
        <v>310</v>
      </c>
      <c r="G22" s="234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5">
        <v>632</v>
      </c>
    </row>
    <row r="25" spans="1:8" ht="31.5">
      <c r="A25" s="116" t="s">
        <v>316</v>
      </c>
      <c r="B25" s="158" t="s">
        <v>317</v>
      </c>
      <c r="C25" s="234">
        <f>62+1040</f>
        <v>1102</v>
      </c>
      <c r="D25" s="234">
        <v>1586</v>
      </c>
      <c r="E25" s="116" t="s">
        <v>318</v>
      </c>
      <c r="F25" s="158" t="s">
        <v>319</v>
      </c>
      <c r="G25" s="234"/>
      <c r="H25" s="235"/>
    </row>
    <row r="26" spans="1:8" ht="31.5">
      <c r="A26" s="116" t="s">
        <v>320</v>
      </c>
      <c r="B26" s="158" t="s">
        <v>321</v>
      </c>
      <c r="C26" s="234"/>
      <c r="D26" s="234">
        <v>1276</v>
      </c>
      <c r="E26" s="116" t="s">
        <v>322</v>
      </c>
      <c r="F26" s="158" t="s">
        <v>323</v>
      </c>
      <c r="G26" s="234"/>
      <c r="H26" s="235"/>
    </row>
    <row r="27" spans="1:8" ht="31.5">
      <c r="A27" s="116" t="s">
        <v>324</v>
      </c>
      <c r="B27" s="158" t="s">
        <v>325</v>
      </c>
      <c r="C27" s="234">
        <v>1</v>
      </c>
      <c r="D27" s="234">
        <v>1</v>
      </c>
      <c r="E27" s="157" t="s">
        <v>104</v>
      </c>
      <c r="F27" s="159" t="s">
        <v>326</v>
      </c>
      <c r="G27" s="363">
        <f>SUM(G22:G26)</f>
        <v>0</v>
      </c>
      <c r="H27" s="364">
        <f>SUM(H22:H26)</f>
        <v>632</v>
      </c>
    </row>
    <row r="28" spans="1:8" ht="15.75">
      <c r="A28" s="116" t="s">
        <v>79</v>
      </c>
      <c r="B28" s="158" t="s">
        <v>327</v>
      </c>
      <c r="C28" s="234">
        <f>15+3</f>
        <v>18</v>
      </c>
      <c r="D28" s="234">
        <v>98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1121</v>
      </c>
      <c r="D29" s="364">
        <f>SUM(D25:D28)</f>
        <v>2961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3016</v>
      </c>
      <c r="D31" s="370">
        <f>D29+D22</f>
        <v>8129</v>
      </c>
      <c r="E31" s="172" t="s">
        <v>521</v>
      </c>
      <c r="F31" s="187" t="s">
        <v>331</v>
      </c>
      <c r="G31" s="174">
        <f>G16+G18+G27</f>
        <v>1664</v>
      </c>
      <c r="H31" s="175">
        <f>H16+H18+H27</f>
        <v>6143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3">
        <f>IF((C31-G31)&gt;0,C31-G31,0)</f>
        <v>1352</v>
      </c>
      <c r="H33" s="364">
        <f>IF((D31-H31)&gt;0,D31-H31,0)</f>
        <v>1986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4"/>
    </row>
    <row r="36" spans="1:8" ht="16.5" thickBot="1">
      <c r="A36" s="179" t="s">
        <v>344</v>
      </c>
      <c r="B36" s="177" t="s">
        <v>345</v>
      </c>
      <c r="C36" s="371">
        <f>C31-C34+C35</f>
        <v>3016</v>
      </c>
      <c r="D36" s="372">
        <f>D31-D34+D35</f>
        <v>8129</v>
      </c>
      <c r="E36" s="183" t="s">
        <v>346</v>
      </c>
      <c r="F36" s="177" t="s">
        <v>347</v>
      </c>
      <c r="G36" s="188">
        <f>G35-G34+G31</f>
        <v>1664</v>
      </c>
      <c r="H36" s="189">
        <f>H35-H34+H31</f>
        <v>6143</v>
      </c>
    </row>
    <row r="37" spans="1:8" ht="15.75">
      <c r="A37" s="182" t="s">
        <v>348</v>
      </c>
      <c r="B37" s="152" t="s">
        <v>349</v>
      </c>
      <c r="C37" s="369">
        <f>IF((G36-C36)&gt;0,G36-C36,0)</f>
        <v>0</v>
      </c>
      <c r="D37" s="370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1352</v>
      </c>
      <c r="H37" s="175">
        <f>IF((D36-H36)&gt;0,D36-H36,0)</f>
        <v>1986</v>
      </c>
    </row>
    <row r="38" spans="1:8" ht="15.75">
      <c r="A38" s="155" t="s">
        <v>352</v>
      </c>
      <c r="B38" s="159" t="s">
        <v>353</v>
      </c>
      <c r="C38" s="363">
        <f>C39+C40+C41</f>
        <v>0</v>
      </c>
      <c r="D38" s="364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1352</v>
      </c>
      <c r="H42" s="165">
        <f>IF(H37&gt;0,IF(D38+H37&lt;0,0,D38+H37),IF(D37-D38&lt;0,D38-D37,0))</f>
        <v>1986</v>
      </c>
    </row>
    <row r="43" spans="1:8" ht="15.75">
      <c r="A43" s="154" t="s">
        <v>364</v>
      </c>
      <c r="B43" s="108" t="s">
        <v>365</v>
      </c>
      <c r="C43" s="234"/>
      <c r="D43" s="235"/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1352</v>
      </c>
      <c r="H44" s="189">
        <f>IF(D42=0,IF(H42-H43&gt;0,H42-H43+D43,0),IF(D42-D43&lt;0,D43-D42+H43,0))</f>
        <v>1986</v>
      </c>
    </row>
    <row r="45" spans="1:8" ht="16.5" thickBot="1">
      <c r="A45" s="191" t="s">
        <v>371</v>
      </c>
      <c r="B45" s="192" t="s">
        <v>372</v>
      </c>
      <c r="C45" s="365">
        <f>C36+C38+C42</f>
        <v>3016</v>
      </c>
      <c r="D45" s="366">
        <f>D36+D38+D42</f>
        <v>8129</v>
      </c>
      <c r="E45" s="191" t="s">
        <v>373</v>
      </c>
      <c r="F45" s="193" t="s">
        <v>374</v>
      </c>
      <c r="G45" s="365">
        <f>G42+G36</f>
        <v>3016</v>
      </c>
      <c r="H45" s="366">
        <f>H42+H36</f>
        <v>8129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7" t="s">
        <v>640</v>
      </c>
      <c r="B50" s="435">
        <f>pdeReportingDate</f>
        <v>44250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ОПТИМА ОДИТ АД 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.75">
      <c r="A59" s="429"/>
      <c r="B59" s="434"/>
      <c r="C59" s="434"/>
      <c r="D59" s="434"/>
      <c r="E59" s="434"/>
      <c r="F59" s="309"/>
      <c r="G59" s="37"/>
      <c r="H59" s="35"/>
    </row>
    <row r="60" spans="1:8" ht="15.75">
      <c r="A60" s="429"/>
      <c r="B60" s="434"/>
      <c r="C60" s="434"/>
      <c r="D60" s="434"/>
      <c r="E60" s="434"/>
      <c r="F60" s="309"/>
      <c r="G60" s="37"/>
      <c r="H60" s="35"/>
    </row>
    <row r="61" spans="1:8" ht="15.75">
      <c r="A61" s="429"/>
      <c r="B61" s="434"/>
      <c r="C61" s="434"/>
      <c r="D61" s="434"/>
      <c r="E61" s="434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31.12.2020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f>2169+861</f>
        <v>3030</v>
      </c>
      <c r="D11" s="119">
        <v>1494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-1430-1895</f>
        <v>-3325</v>
      </c>
      <c r="D12" s="119">
        <v>-1775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-9-607</f>
        <v>-616</v>
      </c>
      <c r="D14" s="119">
        <v>-779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-16</v>
      </c>
      <c r="D15" s="119">
        <v>-431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>
        <v>-63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>
        <v>-25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f>-20152+215</f>
        <v>-19937</v>
      </c>
      <c r="D20" s="119">
        <v>2082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3">
        <f>SUM(C11:C20)</f>
        <v>-20865</v>
      </c>
      <c r="D21" s="394">
        <f>SUM(D11:D20)</f>
        <v>502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>
        <v>21755</v>
      </c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-1036</v>
      </c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148</v>
      </c>
      <c r="D42" s="118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5">
        <f>SUM(C35:C42)</f>
        <v>20867</v>
      </c>
      <c r="D43" s="396">
        <f>SUM(D35:D42)</f>
        <v>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2</v>
      </c>
      <c r="D44" s="226">
        <f>D43+D33+D21</f>
        <v>502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126</v>
      </c>
      <c r="D45" s="227">
        <v>98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128</v>
      </c>
      <c r="D46" s="229">
        <f>D45+D44</f>
        <v>600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v>128</v>
      </c>
      <c r="D47" s="217">
        <v>113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/>
      <c r="D48" s="201">
        <v>13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>
        <f>pdeReportingDate</f>
        <v>44250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ОПТИМА ОДИТ АД 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.7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.7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.7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.75">
      <c r="A63" s="429"/>
      <c r="B63" s="434"/>
      <c r="C63" s="434"/>
      <c r="D63" s="434"/>
      <c r="E63" s="434"/>
      <c r="F63" s="309"/>
      <c r="G63" s="37"/>
      <c r="H63" s="35"/>
    </row>
    <row r="64" spans="1:8" ht="15.75">
      <c r="A64" s="429"/>
      <c r="B64" s="434"/>
      <c r="C64" s="434"/>
      <c r="D64" s="434"/>
      <c r="E64" s="434"/>
      <c r="F64" s="309"/>
      <c r="G64" s="37"/>
      <c r="H64" s="35"/>
    </row>
    <row r="65" spans="1:8" ht="15.75">
      <c r="A65" s="429"/>
      <c r="B65" s="434"/>
      <c r="C65" s="434"/>
      <c r="D65" s="434"/>
      <c r="E65" s="434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C31" sqref="C31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31.12.2020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1.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1.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9">
        <f>'1-Баланс'!H18</f>
        <v>6011</v>
      </c>
      <c r="D13" s="319">
        <f>'1-Баланс'!H20</f>
        <v>7651</v>
      </c>
      <c r="E13" s="319">
        <f>'1-Баланс'!H21</f>
        <v>7381</v>
      </c>
      <c r="F13" s="319">
        <f>'1-Баланс'!H23</f>
        <v>1</v>
      </c>
      <c r="G13" s="319">
        <f>'1-Баланс'!H24</f>
        <v>0</v>
      </c>
      <c r="H13" s="320"/>
      <c r="I13" s="319">
        <f>'1-Баланс'!H29+'1-Баланс'!H32</f>
        <v>9768</v>
      </c>
      <c r="J13" s="319">
        <f>'1-Баланс'!H30+'1-Баланс'!H33</f>
        <v>-31515</v>
      </c>
      <c r="K13" s="320"/>
      <c r="L13" s="319">
        <f>SUM(C13:K13)</f>
        <v>-703</v>
      </c>
      <c r="M13" s="321">
        <f>'1-Баланс'!H40</f>
        <v>0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9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8">
        <f>C13+C14</f>
        <v>6011</v>
      </c>
      <c r="D17" s="388">
        <f aca="true" t="shared" si="2" ref="D17:M17">D13+D14</f>
        <v>7651</v>
      </c>
      <c r="E17" s="388">
        <f t="shared" si="2"/>
        <v>7381</v>
      </c>
      <c r="F17" s="388">
        <f t="shared" si="2"/>
        <v>1</v>
      </c>
      <c r="G17" s="388">
        <f t="shared" si="2"/>
        <v>0</v>
      </c>
      <c r="H17" s="388">
        <f t="shared" si="2"/>
        <v>0</v>
      </c>
      <c r="I17" s="388">
        <f t="shared" si="2"/>
        <v>9768</v>
      </c>
      <c r="J17" s="388">
        <f t="shared" si="2"/>
        <v>-31515</v>
      </c>
      <c r="K17" s="388">
        <f t="shared" si="2"/>
        <v>0</v>
      </c>
      <c r="L17" s="319">
        <f t="shared" si="1"/>
        <v>-703</v>
      </c>
      <c r="M17" s="389">
        <f t="shared" si="2"/>
        <v>0</v>
      </c>
      <c r="N17" s="91"/>
    </row>
    <row r="18" spans="1:14" ht="15.7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0</v>
      </c>
      <c r="J18" s="319">
        <f>+'1-Баланс'!G33</f>
        <v>-1352</v>
      </c>
      <c r="K18" s="320"/>
      <c r="L18" s="319">
        <f t="shared" si="1"/>
        <v>-1352</v>
      </c>
      <c r="M18" s="373"/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9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>
        <v>21755</v>
      </c>
      <c r="D30" s="234"/>
      <c r="E30" s="234"/>
      <c r="F30" s="234"/>
      <c r="G30" s="234"/>
      <c r="H30" s="234"/>
      <c r="I30" s="234"/>
      <c r="J30" s="234"/>
      <c r="K30" s="234"/>
      <c r="L30" s="319">
        <f t="shared" si="1"/>
        <v>21755</v>
      </c>
      <c r="M30" s="235"/>
      <c r="N30" s="91"/>
    </row>
    <row r="31" spans="1:14" ht="15.75">
      <c r="A31" s="282" t="s">
        <v>501</v>
      </c>
      <c r="B31" s="283" t="s">
        <v>502</v>
      </c>
      <c r="C31" s="388">
        <f>C19+C22+C23+C26+C30+C29+C17+C18</f>
        <v>27766</v>
      </c>
      <c r="D31" s="388">
        <f aca="true" t="shared" si="6" ref="D31:M31">D19+D22+D23+D26+D30+D29+D17+D18</f>
        <v>7651</v>
      </c>
      <c r="E31" s="388">
        <f t="shared" si="6"/>
        <v>7381</v>
      </c>
      <c r="F31" s="388">
        <f t="shared" si="6"/>
        <v>1</v>
      </c>
      <c r="G31" s="388">
        <f t="shared" si="6"/>
        <v>0</v>
      </c>
      <c r="H31" s="388">
        <f t="shared" si="6"/>
        <v>0</v>
      </c>
      <c r="I31" s="388">
        <f t="shared" si="6"/>
        <v>9768</v>
      </c>
      <c r="J31" s="388">
        <f t="shared" si="6"/>
        <v>-32867</v>
      </c>
      <c r="K31" s="388">
        <f t="shared" si="6"/>
        <v>0</v>
      </c>
      <c r="L31" s="319">
        <f t="shared" si="1"/>
        <v>19700</v>
      </c>
      <c r="M31" s="389">
        <f t="shared" si="6"/>
        <v>0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9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2">
        <f aca="true" t="shared" si="7" ref="C34:K34">C31+C32+C33</f>
        <v>27766</v>
      </c>
      <c r="D34" s="322">
        <f t="shared" si="7"/>
        <v>7651</v>
      </c>
      <c r="E34" s="322">
        <f t="shared" si="7"/>
        <v>7381</v>
      </c>
      <c r="F34" s="322">
        <f t="shared" si="7"/>
        <v>1</v>
      </c>
      <c r="G34" s="322">
        <f t="shared" si="7"/>
        <v>0</v>
      </c>
      <c r="H34" s="322">
        <f t="shared" si="7"/>
        <v>0</v>
      </c>
      <c r="I34" s="322">
        <f t="shared" si="7"/>
        <v>9768</v>
      </c>
      <c r="J34" s="322">
        <f t="shared" si="7"/>
        <v>-32867</v>
      </c>
      <c r="K34" s="322">
        <f t="shared" si="7"/>
        <v>0</v>
      </c>
      <c r="L34" s="386">
        <f t="shared" si="1"/>
        <v>19700</v>
      </c>
      <c r="M34" s="323">
        <f>M31+M32+M33</f>
        <v>0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7" t="s">
        <v>640</v>
      </c>
      <c r="B38" s="435">
        <f>pdeReportingDate</f>
        <v>44250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ОПТИМА ОДИТ АД 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.7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.7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.7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01.01.2020 г. до 31.12.2020 г.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46019</v>
      </c>
      <c r="D6" s="410">
        <f aca="true" t="shared" si="0" ref="D6:D15">C6-E6</f>
        <v>0</v>
      </c>
      <c r="E6" s="409">
        <f>'1-Баланс'!G95</f>
        <v>46019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19700</v>
      </c>
      <c r="D7" s="410">
        <f t="shared" si="0"/>
        <v>-8066</v>
      </c>
      <c r="E7" s="409">
        <f>'1-Баланс'!G18</f>
        <v>27766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-1352</v>
      </c>
      <c r="D8" s="410">
        <f t="shared" si="0"/>
        <v>0</v>
      </c>
      <c r="E8" s="409">
        <f>ABS('2-Отчет за доходите'!C44)-ABS('2-Отчет за доходите'!G44)</f>
        <v>-1352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126</v>
      </c>
      <c r="D9" s="410">
        <f t="shared" si="0"/>
        <v>0</v>
      </c>
      <c r="E9" s="409">
        <f>'3-Отчет за паричния поток'!C45</f>
        <v>126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128</v>
      </c>
      <c r="D10" s="410">
        <f t="shared" si="0"/>
        <v>0</v>
      </c>
      <c r="E10" s="409">
        <f>'3-Отчет за паричния поток'!C46</f>
        <v>128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19700</v>
      </c>
      <c r="D11" s="410">
        <f t="shared" si="0"/>
        <v>0</v>
      </c>
      <c r="E11" s="409">
        <f>'4-Отчет за собствения капитал'!L34</f>
        <v>19700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-0.8918205804749341</v>
      </c>
      <c r="E3" s="381"/>
    </row>
    <row r="4" spans="1:4" ht="31.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-0.06862944162436548</v>
      </c>
    </row>
    <row r="5" spans="1:4" ht="31.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-0.0513697328925871</v>
      </c>
    </row>
    <row r="6" spans="1:4" ht="31.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-0.029379169473478347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0.5517241379310345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7">
        <v>6</v>
      </c>
      <c r="B10" s="325" t="s">
        <v>562</v>
      </c>
      <c r="C10" s="326" t="s">
        <v>563</v>
      </c>
      <c r="D10" s="376">
        <f>'1-Баланс'!C94/'1-Баланс'!G79</f>
        <v>0.717559411542814</v>
      </c>
    </row>
    <row r="11" spans="1:4" ht="63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0.5919464353074312</v>
      </c>
    </row>
    <row r="12" spans="1:4" ht="47.2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0.012070916635231988</v>
      </c>
    </row>
    <row r="13" spans="1:4" ht="31.5">
      <c r="A13" s="327">
        <v>9</v>
      </c>
      <c r="B13" s="325" t="s">
        <v>566</v>
      </c>
      <c r="C13" s="326" t="s">
        <v>567</v>
      </c>
      <c r="D13" s="376">
        <f>'1-Баланс'!C92/'1-Баланс'!G79</f>
        <v>0.012070916635231988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0.038255778742303424</v>
      </c>
    </row>
    <row r="16" spans="1:4" ht="31.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0.032942914882983114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0.4437385288719469</v>
      </c>
    </row>
    <row r="19" spans="1:4" ht="31.5">
      <c r="A19" s="327">
        <v>13</v>
      </c>
      <c r="B19" s="325" t="s">
        <v>598</v>
      </c>
      <c r="C19" s="326" t="s">
        <v>572</v>
      </c>
      <c r="D19" s="376">
        <f>D4/D5</f>
        <v>1.335989847715736</v>
      </c>
    </row>
    <row r="20" spans="1:4" ht="31.5">
      <c r="A20" s="327">
        <v>14</v>
      </c>
      <c r="B20" s="325" t="s">
        <v>573</v>
      </c>
      <c r="C20" s="326" t="s">
        <v>574</v>
      </c>
      <c r="D20" s="376">
        <f>D6/D5</f>
        <v>0.5719159477607075</v>
      </c>
    </row>
    <row r="21" spans="1:5" ht="15.7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1102</v>
      </c>
      <c r="E21" s="431"/>
    </row>
    <row r="22" spans="1:4" ht="47.25">
      <c r="A22" s="327">
        <v>16</v>
      </c>
      <c r="B22" s="325" t="s">
        <v>579</v>
      </c>
      <c r="C22" s="326" t="s">
        <v>580</v>
      </c>
      <c r="D22" s="382">
        <f>D21/'1-Баланс'!G37</f>
        <v>0.05593908629441624</v>
      </c>
    </row>
    <row r="23" spans="1:4" ht="31.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0.7133413461538461</v>
      </c>
    </row>
    <row r="24" spans="1:4" ht="31.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22.172704296545913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6">
        <f aca="true" t="shared" si="2" ref="C3:C34">endDate</f>
        <v>44196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7422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6">
        <f t="shared" si="2"/>
        <v>44196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297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6">
        <f t="shared" si="2"/>
        <v>44196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6">
        <f t="shared" si="2"/>
        <v>44196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6">
        <f t="shared" si="2"/>
        <v>44196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62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6">
        <f t="shared" si="2"/>
        <v>44196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6">
        <f t="shared" si="2"/>
        <v>44196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7273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6">
        <f t="shared" si="2"/>
        <v>44196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6">
        <f t="shared" si="2"/>
        <v>44196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15064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6">
        <f t="shared" si="2"/>
        <v>44196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23325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6">
        <f t="shared" si="2"/>
        <v>44196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6">
        <f t="shared" si="2"/>
        <v>44196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6">
        <f t="shared" si="2"/>
        <v>44196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6">
        <f t="shared" si="2"/>
        <v>44196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6">
        <f t="shared" si="2"/>
        <v>44196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6">
        <f t="shared" si="2"/>
        <v>44196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6">
        <f t="shared" si="2"/>
        <v>44196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6">
        <f t="shared" si="2"/>
        <v>44196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6">
        <f t="shared" si="2"/>
        <v>44196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6">
        <f t="shared" si="2"/>
        <v>44196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6">
        <f t="shared" si="2"/>
        <v>44196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6">
        <f t="shared" si="2"/>
        <v>44196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6">
        <f t="shared" si="2"/>
        <v>44196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6">
        <f t="shared" si="2"/>
        <v>44196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6">
        <f t="shared" si="2"/>
        <v>44196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6">
        <f t="shared" si="2"/>
        <v>44196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6">
        <f t="shared" si="2"/>
        <v>44196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6">
        <f t="shared" si="2"/>
        <v>44196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6">
        <f t="shared" si="2"/>
        <v>44196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6">
        <f t="shared" si="2"/>
        <v>44196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6">
        <f t="shared" si="2"/>
        <v>44196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6">
        <f t="shared" si="2"/>
        <v>44196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6">
        <f aca="true" t="shared" si="5" ref="C35:C66">endDate</f>
        <v>44196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6">
        <f t="shared" si="5"/>
        <v>44196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6">
        <f t="shared" si="5"/>
        <v>44196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6">
        <f t="shared" si="5"/>
        <v>44196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6">
        <f t="shared" si="5"/>
        <v>44196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6">
        <f t="shared" si="5"/>
        <v>44196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6">
        <f t="shared" si="5"/>
        <v>44196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38410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6">
        <f t="shared" si="5"/>
        <v>44196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594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6">
        <f t="shared" si="5"/>
        <v>44196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6">
        <f t="shared" si="5"/>
        <v>44196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352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6">
        <f t="shared" si="5"/>
        <v>44196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293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6">
        <f t="shared" si="5"/>
        <v>44196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6">
        <f t="shared" si="5"/>
        <v>44196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6">
        <f t="shared" si="5"/>
        <v>44196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1239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6">
        <f t="shared" si="5"/>
        <v>44196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36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6">
        <f t="shared" si="5"/>
        <v>44196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3430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6">
        <f t="shared" si="5"/>
        <v>44196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1041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6">
        <f t="shared" si="5"/>
        <v>44196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6">
        <f t="shared" si="5"/>
        <v>44196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6">
        <f t="shared" si="5"/>
        <v>44196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6">
        <f t="shared" si="5"/>
        <v>44196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6">
        <f t="shared" si="5"/>
        <v>44196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1632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6">
        <f t="shared" si="5"/>
        <v>44196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6149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6">
        <f t="shared" si="5"/>
        <v>44196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6">
        <f t="shared" si="5"/>
        <v>44196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6">
        <f t="shared" si="5"/>
        <v>44196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6">
        <f t="shared" si="5"/>
        <v>44196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6">
        <f t="shared" si="5"/>
        <v>44196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6">
        <f t="shared" si="5"/>
        <v>44196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6">
        <f t="shared" si="5"/>
        <v>44196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6">
        <f t="shared" si="5"/>
        <v>44196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101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6">
        <f t="shared" si="5"/>
        <v>44196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27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6">
        <f aca="true" t="shared" si="8" ref="C67:C98">endDate</f>
        <v>44196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6">
        <f t="shared" si="8"/>
        <v>44196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6">
        <f t="shared" si="8"/>
        <v>44196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128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6">
        <f t="shared" si="8"/>
        <v>44196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93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6">
        <f t="shared" si="8"/>
        <v>44196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7609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6">
        <f t="shared" si="8"/>
        <v>44196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46019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6">
        <f t="shared" si="8"/>
        <v>44196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27766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6">
        <f t="shared" si="8"/>
        <v>44196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27766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6">
        <f t="shared" si="8"/>
        <v>44196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6">
        <f t="shared" si="8"/>
        <v>44196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6">
        <f t="shared" si="8"/>
        <v>44196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6">
        <f t="shared" si="8"/>
        <v>44196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6">
        <f t="shared" si="8"/>
        <v>44196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27766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6">
        <f t="shared" si="8"/>
        <v>44196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6">
        <f t="shared" si="8"/>
        <v>44196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7381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6">
        <f t="shared" si="8"/>
        <v>44196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6">
        <f t="shared" si="8"/>
        <v>44196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6">
        <f t="shared" si="8"/>
        <v>44196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6">
        <f t="shared" si="8"/>
        <v>44196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6">
        <f t="shared" si="8"/>
        <v>44196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15033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6">
        <f t="shared" si="8"/>
        <v>44196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-21747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6">
        <f t="shared" si="8"/>
        <v>44196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9768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6">
        <f t="shared" si="8"/>
        <v>44196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-31515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6">
        <f t="shared" si="8"/>
        <v>44196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6">
        <f t="shared" si="8"/>
        <v>44196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6">
        <f t="shared" si="8"/>
        <v>44196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-1352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6">
        <f t="shared" si="8"/>
        <v>44196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-23099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6">
        <f t="shared" si="8"/>
        <v>44196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19700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6">
        <f t="shared" si="8"/>
        <v>44196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6">
        <f t="shared" si="8"/>
        <v>44196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6">
        <f t="shared" si="8"/>
        <v>44196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11797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6">
        <f t="shared" si="8"/>
        <v>44196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6">
        <f aca="true" t="shared" si="11" ref="C99:C125">endDate</f>
        <v>44196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6">
        <f t="shared" si="11"/>
        <v>44196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6">
        <f t="shared" si="11"/>
        <v>44196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3918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6">
        <f t="shared" si="11"/>
        <v>44196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15715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6">
        <f t="shared" si="11"/>
        <v>44196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6">
        <f t="shared" si="11"/>
        <v>44196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6">
        <f t="shared" si="11"/>
        <v>44196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6">
        <f t="shared" si="11"/>
        <v>44196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6">
        <f t="shared" si="11"/>
        <v>44196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15715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6">
        <f t="shared" si="11"/>
        <v>44196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6">
        <f t="shared" si="11"/>
        <v>44196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6">
        <f t="shared" si="11"/>
        <v>44196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3525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6">
        <f t="shared" si="11"/>
        <v>44196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6">
        <f t="shared" si="11"/>
        <v>44196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6">
        <f t="shared" si="11"/>
        <v>44196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541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6">
        <f t="shared" si="11"/>
        <v>44196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2710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6">
        <f t="shared" si="11"/>
        <v>44196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215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6">
        <f t="shared" si="11"/>
        <v>44196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41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6">
        <f t="shared" si="11"/>
        <v>44196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6">
        <f t="shared" si="11"/>
        <v>44196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7079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6">
        <f t="shared" si="11"/>
        <v>44196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6">
        <f t="shared" si="11"/>
        <v>44196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10604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6">
        <f t="shared" si="11"/>
        <v>44196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6">
        <f t="shared" si="11"/>
        <v>44196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6">
        <f t="shared" si="11"/>
        <v>44196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6">
        <f t="shared" si="11"/>
        <v>44196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10604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6">
        <f t="shared" si="11"/>
        <v>44196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46019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6">
        <f aca="true" t="shared" si="14" ref="C127:C158">endDate</f>
        <v>44196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207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6">
        <f t="shared" si="14"/>
        <v>44196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381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6">
        <f t="shared" si="14"/>
        <v>44196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85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6">
        <f t="shared" si="14"/>
        <v>44196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509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6">
        <f t="shared" si="14"/>
        <v>44196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88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6">
        <f t="shared" si="14"/>
        <v>44196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370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6">
        <f t="shared" si="14"/>
        <v>44196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6">
        <f t="shared" si="14"/>
        <v>44196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255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6">
        <f t="shared" si="14"/>
        <v>44196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6">
        <f t="shared" si="14"/>
        <v>44196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6">
        <f t="shared" si="14"/>
        <v>44196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1895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6">
        <f t="shared" si="14"/>
        <v>44196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1102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6">
        <f t="shared" si="14"/>
        <v>44196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6">
        <f t="shared" si="14"/>
        <v>44196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1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6">
        <f t="shared" si="14"/>
        <v>44196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18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6">
        <f t="shared" si="14"/>
        <v>44196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1121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6">
        <f t="shared" si="14"/>
        <v>44196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3016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6">
        <f t="shared" si="14"/>
        <v>44196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6">
        <f t="shared" si="14"/>
        <v>44196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6">
        <f t="shared" si="14"/>
        <v>44196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6">
        <f t="shared" si="14"/>
        <v>44196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3016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6">
        <f t="shared" si="14"/>
        <v>44196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6">
        <f t="shared" si="14"/>
        <v>44196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6">
        <f t="shared" si="14"/>
        <v>44196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6">
        <f t="shared" si="14"/>
        <v>44196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6">
        <f t="shared" si="14"/>
        <v>44196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6">
        <f t="shared" si="14"/>
        <v>44196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6">
        <f t="shared" si="14"/>
        <v>44196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6">
        <f t="shared" si="14"/>
        <v>44196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6">
        <f t="shared" si="14"/>
        <v>44196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3016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6">
        <f t="shared" si="14"/>
        <v>44196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313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6">
        <f t="shared" si="14"/>
        <v>44196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296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6">
        <f aca="true" t="shared" si="17" ref="C159:C179">endDate</f>
        <v>44196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807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6">
        <f t="shared" si="17"/>
        <v>44196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100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6">
        <f t="shared" si="17"/>
        <v>44196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1516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6">
        <f t="shared" si="17"/>
        <v>44196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148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6">
        <f t="shared" si="17"/>
        <v>44196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148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6">
        <f t="shared" si="17"/>
        <v>44196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6">
        <f t="shared" si="17"/>
        <v>44196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6">
        <f t="shared" si="17"/>
        <v>44196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6">
        <f t="shared" si="17"/>
        <v>44196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6">
        <f t="shared" si="17"/>
        <v>44196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6">
        <f t="shared" si="17"/>
        <v>44196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6">
        <f t="shared" si="17"/>
        <v>44196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1664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6">
        <f t="shared" si="17"/>
        <v>44196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1352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6">
        <f t="shared" si="17"/>
        <v>44196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6">
        <f t="shared" si="17"/>
        <v>44196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6">
        <f t="shared" si="17"/>
        <v>44196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1664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6">
        <f t="shared" si="17"/>
        <v>44196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1352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6">
        <f t="shared" si="17"/>
        <v>44196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1352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6">
        <f t="shared" si="17"/>
        <v>44196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6">
        <f t="shared" si="17"/>
        <v>44196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1352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6">
        <f t="shared" si="17"/>
        <v>44196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3016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6">
        <f aca="true" t="shared" si="20" ref="C181:C216">endDate</f>
        <v>44196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3030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6">
        <f t="shared" si="20"/>
        <v>44196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-3325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6">
        <f t="shared" si="20"/>
        <v>44196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6">
        <f t="shared" si="20"/>
        <v>44196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-616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6">
        <f t="shared" si="20"/>
        <v>44196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-16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6">
        <f t="shared" si="20"/>
        <v>44196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0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6">
        <f t="shared" si="20"/>
        <v>44196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6">
        <f t="shared" si="20"/>
        <v>44196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0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6">
        <f t="shared" si="20"/>
        <v>44196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-1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6">
        <f t="shared" si="20"/>
        <v>44196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-19937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6">
        <f t="shared" si="20"/>
        <v>44196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-20865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6">
        <f t="shared" si="20"/>
        <v>44196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6">
        <f t="shared" si="20"/>
        <v>44196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6">
        <f t="shared" si="20"/>
        <v>44196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6">
        <f t="shared" si="20"/>
        <v>44196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6">
        <f t="shared" si="20"/>
        <v>44196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6">
        <f t="shared" si="20"/>
        <v>44196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6">
        <f t="shared" si="20"/>
        <v>44196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6">
        <f t="shared" si="20"/>
        <v>44196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6">
        <f t="shared" si="20"/>
        <v>44196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6">
        <f t="shared" si="20"/>
        <v>44196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6">
        <f t="shared" si="20"/>
        <v>44196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6">
        <f t="shared" si="20"/>
        <v>44196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21755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6">
        <f t="shared" si="20"/>
        <v>44196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6">
        <f t="shared" si="20"/>
        <v>44196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0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6">
        <f t="shared" si="20"/>
        <v>44196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0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6">
        <f t="shared" si="20"/>
        <v>44196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6">
        <f t="shared" si="20"/>
        <v>44196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-1036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6">
        <f t="shared" si="20"/>
        <v>44196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6">
        <f t="shared" si="20"/>
        <v>44196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148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6">
        <f t="shared" si="20"/>
        <v>44196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20867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6">
        <f t="shared" si="20"/>
        <v>44196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2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6">
        <f t="shared" si="20"/>
        <v>44196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126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6">
        <f t="shared" si="20"/>
        <v>44196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128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6">
        <f t="shared" si="20"/>
        <v>44196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128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6">
        <f t="shared" si="20"/>
        <v>44196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0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6">
        <f aca="true" t="shared" si="23" ref="C218:C281">endDate</f>
        <v>44196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6">
        <f t="shared" si="23"/>
        <v>44196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6">
        <f t="shared" si="23"/>
        <v>44196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6">
        <f t="shared" si="23"/>
        <v>44196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6">
        <f t="shared" si="23"/>
        <v>44196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6">
        <f t="shared" si="23"/>
        <v>44196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6">
        <f t="shared" si="23"/>
        <v>44196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6">
        <f t="shared" si="23"/>
        <v>44196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6">
        <f t="shared" si="23"/>
        <v>44196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6">
        <f t="shared" si="23"/>
        <v>44196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6">
        <f t="shared" si="23"/>
        <v>44196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6">
        <f t="shared" si="23"/>
        <v>44196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6">
        <f t="shared" si="23"/>
        <v>44196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6">
        <f t="shared" si="23"/>
        <v>44196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6">
        <f t="shared" si="23"/>
        <v>44196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6">
        <f t="shared" si="23"/>
        <v>44196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6">
        <f t="shared" si="23"/>
        <v>44196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6">
        <f t="shared" si="23"/>
        <v>44196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21755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6">
        <f t="shared" si="23"/>
        <v>44196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27766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6">
        <f t="shared" si="23"/>
        <v>44196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6">
        <f t="shared" si="23"/>
        <v>44196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6">
        <f t="shared" si="23"/>
        <v>44196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27766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6">
        <f t="shared" si="23"/>
        <v>44196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6">
        <f t="shared" si="23"/>
        <v>44196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6">
        <f t="shared" si="23"/>
        <v>44196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6">
        <f t="shared" si="23"/>
        <v>44196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6">
        <f t="shared" si="23"/>
        <v>44196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6">
        <f t="shared" si="23"/>
        <v>44196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6">
        <f t="shared" si="23"/>
        <v>44196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6">
        <f t="shared" si="23"/>
        <v>44196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6">
        <f t="shared" si="23"/>
        <v>44196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6">
        <f t="shared" si="23"/>
        <v>44196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6">
        <f t="shared" si="23"/>
        <v>44196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6">
        <f t="shared" si="23"/>
        <v>44196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6">
        <f t="shared" si="23"/>
        <v>44196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6">
        <f t="shared" si="23"/>
        <v>44196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6">
        <f t="shared" si="23"/>
        <v>44196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6">
        <f t="shared" si="23"/>
        <v>44196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6">
        <f t="shared" si="23"/>
        <v>44196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6">
        <f t="shared" si="23"/>
        <v>44196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6">
        <f t="shared" si="23"/>
        <v>44196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6">
        <f t="shared" si="23"/>
        <v>44196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6">
        <f t="shared" si="23"/>
        <v>44196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6">
        <f t="shared" si="23"/>
        <v>44196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6">
        <f t="shared" si="23"/>
        <v>44196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7381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6">
        <f t="shared" si="23"/>
        <v>44196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6">
        <f t="shared" si="23"/>
        <v>44196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6">
        <f t="shared" si="23"/>
        <v>44196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6">
        <f t="shared" si="23"/>
        <v>44196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7381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6">
        <f t="shared" si="23"/>
        <v>44196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6">
        <f t="shared" si="23"/>
        <v>44196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6">
        <f t="shared" si="23"/>
        <v>44196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6">
        <f t="shared" si="23"/>
        <v>44196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6">
        <f t="shared" si="23"/>
        <v>44196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6">
        <f t="shared" si="23"/>
        <v>44196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6">
        <f t="shared" si="23"/>
        <v>44196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6">
        <f t="shared" si="23"/>
        <v>44196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6">
        <f t="shared" si="23"/>
        <v>44196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6">
        <f t="shared" si="23"/>
        <v>44196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6">
        <f t="shared" si="23"/>
        <v>44196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6">
        <f t="shared" si="23"/>
        <v>44196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6">
        <f t="shared" si="23"/>
        <v>44196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6">
        <f t="shared" si="23"/>
        <v>44196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7381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6">
        <f t="shared" si="23"/>
        <v>44196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6">
        <f aca="true" t="shared" si="26" ref="C282:C345">endDate</f>
        <v>44196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6">
        <f t="shared" si="26"/>
        <v>44196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7381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6">
        <f t="shared" si="26"/>
        <v>44196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6">
        <f t="shared" si="26"/>
        <v>44196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6">
        <f t="shared" si="26"/>
        <v>44196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6">
        <f t="shared" si="26"/>
        <v>44196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6">
        <f t="shared" si="26"/>
        <v>44196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6">
        <f t="shared" si="26"/>
        <v>44196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6">
        <f t="shared" si="26"/>
        <v>44196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6">
        <f t="shared" si="26"/>
        <v>44196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6">
        <f t="shared" si="26"/>
        <v>44196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6">
        <f t="shared" si="26"/>
        <v>44196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6">
        <f t="shared" si="26"/>
        <v>44196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6">
        <f t="shared" si="26"/>
        <v>44196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6">
        <f t="shared" si="26"/>
        <v>44196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6">
        <f t="shared" si="26"/>
        <v>44196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6">
        <f t="shared" si="26"/>
        <v>44196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6">
        <f t="shared" si="26"/>
        <v>44196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6">
        <f t="shared" si="26"/>
        <v>44196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6">
        <f t="shared" si="26"/>
        <v>44196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6">
        <f t="shared" si="26"/>
        <v>44196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6">
        <f t="shared" si="26"/>
        <v>44196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6">
        <f t="shared" si="26"/>
        <v>44196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6">
        <f t="shared" si="26"/>
        <v>44196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6">
        <f t="shared" si="26"/>
        <v>44196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6">
        <f t="shared" si="26"/>
        <v>44196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6">
        <f t="shared" si="26"/>
        <v>44196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6">
        <f t="shared" si="26"/>
        <v>44196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6">
        <f t="shared" si="26"/>
        <v>44196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6">
        <f t="shared" si="26"/>
        <v>44196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6">
        <f t="shared" si="26"/>
        <v>44196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6">
        <f t="shared" si="26"/>
        <v>44196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6">
        <f t="shared" si="26"/>
        <v>44196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6">
        <f t="shared" si="26"/>
        <v>44196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6">
        <f t="shared" si="26"/>
        <v>44196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6">
        <f t="shared" si="26"/>
        <v>44196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6">
        <f t="shared" si="26"/>
        <v>44196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6">
        <f t="shared" si="26"/>
        <v>44196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6">
        <f t="shared" si="26"/>
        <v>44196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6">
        <f t="shared" si="26"/>
        <v>44196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6">
        <f t="shared" si="26"/>
        <v>44196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6">
        <f t="shared" si="26"/>
        <v>44196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6">
        <f t="shared" si="26"/>
        <v>44196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6">
        <f t="shared" si="26"/>
        <v>44196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6">
        <f t="shared" si="26"/>
        <v>44196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6">
        <f t="shared" si="26"/>
        <v>44196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6">
        <f t="shared" si="26"/>
        <v>44196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6">
        <f t="shared" si="26"/>
        <v>44196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6">
        <f t="shared" si="26"/>
        <v>44196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6">
        <f t="shared" si="26"/>
        <v>44196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6">
        <f t="shared" si="26"/>
        <v>44196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6">
        <f t="shared" si="26"/>
        <v>44196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6">
        <f t="shared" si="26"/>
        <v>44196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6">
        <f t="shared" si="26"/>
        <v>44196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6">
        <f t="shared" si="26"/>
        <v>44196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6">
        <f t="shared" si="26"/>
        <v>44196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6">
        <f t="shared" si="26"/>
        <v>44196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6">
        <f t="shared" si="26"/>
        <v>44196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6">
        <f t="shared" si="26"/>
        <v>44196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6">
        <f t="shared" si="26"/>
        <v>44196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6">
        <f t="shared" si="26"/>
        <v>44196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6">
        <f t="shared" si="26"/>
        <v>44196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6">
        <f t="shared" si="26"/>
        <v>44196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6">
        <f t="shared" si="26"/>
        <v>44196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6">
        <f aca="true" t="shared" si="29" ref="C346:C409">endDate</f>
        <v>44196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6">
        <f t="shared" si="29"/>
        <v>44196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6">
        <f t="shared" si="29"/>
        <v>44196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6">
        <f t="shared" si="29"/>
        <v>44196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6">
        <f t="shared" si="29"/>
        <v>44196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9768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6">
        <f t="shared" si="29"/>
        <v>44196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6">
        <f t="shared" si="29"/>
        <v>44196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6">
        <f t="shared" si="29"/>
        <v>44196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6">
        <f t="shared" si="29"/>
        <v>44196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9768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6">
        <f t="shared" si="29"/>
        <v>44196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6">
        <f t="shared" si="29"/>
        <v>44196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6">
        <f t="shared" si="29"/>
        <v>44196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6">
        <f t="shared" si="29"/>
        <v>44196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6">
        <f t="shared" si="29"/>
        <v>44196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6">
        <f t="shared" si="29"/>
        <v>44196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6">
        <f t="shared" si="29"/>
        <v>44196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6">
        <f t="shared" si="29"/>
        <v>44196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6">
        <f t="shared" si="29"/>
        <v>44196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6">
        <f t="shared" si="29"/>
        <v>44196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6">
        <f t="shared" si="29"/>
        <v>44196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6">
        <f t="shared" si="29"/>
        <v>44196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6">
        <f t="shared" si="29"/>
        <v>44196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0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6">
        <f t="shared" si="29"/>
        <v>44196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9768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6">
        <f t="shared" si="29"/>
        <v>44196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6">
        <f t="shared" si="29"/>
        <v>44196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6">
        <f t="shared" si="29"/>
        <v>44196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9768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6">
        <f t="shared" si="29"/>
        <v>44196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-31515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6">
        <f t="shared" si="29"/>
        <v>44196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6">
        <f t="shared" si="29"/>
        <v>44196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6">
        <f t="shared" si="29"/>
        <v>44196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6">
        <f t="shared" si="29"/>
        <v>44196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-31515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6">
        <f t="shared" si="29"/>
        <v>44196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-1352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6">
        <f t="shared" si="29"/>
        <v>44196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6">
        <f t="shared" si="29"/>
        <v>44196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6">
        <f t="shared" si="29"/>
        <v>44196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6">
        <f t="shared" si="29"/>
        <v>44196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6">
        <f t="shared" si="29"/>
        <v>44196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6">
        <f t="shared" si="29"/>
        <v>44196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6">
        <f t="shared" si="29"/>
        <v>44196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6">
        <f t="shared" si="29"/>
        <v>44196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6">
        <f t="shared" si="29"/>
        <v>44196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6">
        <f t="shared" si="29"/>
        <v>44196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6">
        <f t="shared" si="29"/>
        <v>44196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6">
        <f t="shared" si="29"/>
        <v>44196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6">
        <f t="shared" si="29"/>
        <v>44196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-32867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6">
        <f t="shared" si="29"/>
        <v>44196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6">
        <f t="shared" si="29"/>
        <v>44196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6">
        <f t="shared" si="29"/>
        <v>44196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-32867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6">
        <f t="shared" si="29"/>
        <v>44196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6">
        <f t="shared" si="29"/>
        <v>44196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6">
        <f t="shared" si="29"/>
        <v>44196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6">
        <f t="shared" si="29"/>
        <v>44196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6">
        <f t="shared" si="29"/>
        <v>44196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6">
        <f t="shared" si="29"/>
        <v>44196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6">
        <f t="shared" si="29"/>
        <v>44196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6">
        <f t="shared" si="29"/>
        <v>44196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6">
        <f t="shared" si="29"/>
        <v>44196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6">
        <f t="shared" si="29"/>
        <v>44196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6">
        <f t="shared" si="29"/>
        <v>44196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6">
        <f t="shared" si="29"/>
        <v>44196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6">
        <f t="shared" si="29"/>
        <v>44196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6">
        <f t="shared" si="29"/>
        <v>44196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6">
        <f t="shared" si="29"/>
        <v>44196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6">
        <f t="shared" si="29"/>
        <v>44196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6">
        <f aca="true" t="shared" si="32" ref="C410:C459">endDate</f>
        <v>44196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6">
        <f t="shared" si="32"/>
        <v>44196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6">
        <f t="shared" si="32"/>
        <v>44196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6">
        <f t="shared" si="32"/>
        <v>44196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6">
        <f t="shared" si="32"/>
        <v>44196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6">
        <f t="shared" si="32"/>
        <v>44196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6">
        <f t="shared" si="32"/>
        <v>44196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-703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6">
        <f t="shared" si="32"/>
        <v>44196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6">
        <f t="shared" si="32"/>
        <v>44196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6">
        <f t="shared" si="32"/>
        <v>44196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6">
        <f t="shared" si="32"/>
        <v>44196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-703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6">
        <f t="shared" si="32"/>
        <v>44196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-1352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6">
        <f t="shared" si="32"/>
        <v>44196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6">
        <f t="shared" si="32"/>
        <v>44196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6">
        <f t="shared" si="32"/>
        <v>44196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6">
        <f t="shared" si="32"/>
        <v>44196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6">
        <f t="shared" si="32"/>
        <v>44196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6">
        <f t="shared" si="32"/>
        <v>44196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6">
        <f t="shared" si="32"/>
        <v>44196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6">
        <f t="shared" si="32"/>
        <v>44196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6">
        <f t="shared" si="32"/>
        <v>44196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6">
        <f t="shared" si="32"/>
        <v>44196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6">
        <f t="shared" si="32"/>
        <v>44196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6">
        <f t="shared" si="32"/>
        <v>44196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21755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6">
        <f t="shared" si="32"/>
        <v>44196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19700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6">
        <f t="shared" si="32"/>
        <v>44196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6">
        <f t="shared" si="32"/>
        <v>44196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6">
        <f t="shared" si="32"/>
        <v>44196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19700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6">
        <f t="shared" si="32"/>
        <v>44196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6">
        <f t="shared" si="32"/>
        <v>44196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6">
        <f t="shared" si="32"/>
        <v>44196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6">
        <f t="shared" si="32"/>
        <v>44196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6">
        <f t="shared" si="32"/>
        <v>44196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6">
        <f t="shared" si="32"/>
        <v>44196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6">
        <f t="shared" si="32"/>
        <v>44196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6">
        <f t="shared" si="32"/>
        <v>44196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6">
        <f t="shared" si="32"/>
        <v>44196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6">
        <f t="shared" si="32"/>
        <v>44196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6">
        <f t="shared" si="32"/>
        <v>44196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6">
        <f t="shared" si="32"/>
        <v>44196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6">
        <f t="shared" si="32"/>
        <v>44196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6">
        <f t="shared" si="32"/>
        <v>44196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6">
        <f t="shared" si="32"/>
        <v>44196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6">
        <f t="shared" si="32"/>
        <v>44196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6">
        <f t="shared" si="32"/>
        <v>44196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6">
        <f t="shared" si="32"/>
        <v>44196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6">
        <f t="shared" si="32"/>
        <v>44196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6">
        <f t="shared" si="32"/>
        <v>44196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6">
        <f t="shared" si="32"/>
        <v>44196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6">
        <f t="shared" si="32"/>
        <v>44196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0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2021-02-23T13:53:23Z</dcterms:modified>
  <cp:category/>
  <cp:version/>
  <cp:contentType/>
  <cp:contentStatus/>
</cp:coreProperties>
</file>